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iCloudDrive\ぱぱ\コース設定\全日本\"/>
    </mc:Choice>
  </mc:AlternateContent>
  <bookViews>
    <workbookView xWindow="-168" yWindow="-180" windowWidth="19392" windowHeight="736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Sheet1!$A$1:$M$29</definedName>
  </definedNames>
  <calcPr calcId="171027"/>
  <fileRecoveryPr autoRecover="0"/>
</workbook>
</file>

<file path=xl/calcChain.xml><?xml version="1.0" encoding="utf-8"?>
<calcChain xmlns="http://schemas.openxmlformats.org/spreadsheetml/2006/main">
  <c r="C13" i="1" l="1"/>
  <c r="C16" i="1"/>
  <c r="C20" i="1"/>
  <c r="C23" i="1"/>
  <c r="C5" i="1"/>
  <c r="C15" i="1"/>
  <c r="C25" i="1"/>
  <c r="C28" i="1"/>
  <c r="C14" i="1"/>
  <c r="C6" i="1"/>
  <c r="C8" i="1"/>
  <c r="C10" i="1"/>
  <c r="C12" i="1"/>
  <c r="C17" i="1"/>
  <c r="C18" i="1"/>
  <c r="C7" i="1"/>
  <c r="C9" i="1"/>
  <c r="C11" i="1"/>
  <c r="C19" i="1"/>
  <c r="C21" i="1"/>
  <c r="C22" i="1"/>
  <c r="C24" i="1"/>
  <c r="C26" i="1"/>
  <c r="C27" i="1"/>
  <c r="C29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E24" i="1" l="1"/>
  <c r="E29" i="1"/>
  <c r="E28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6" i="1"/>
  <c r="G6" i="1" s="1"/>
  <c r="J6" i="1" s="1"/>
  <c r="I12" i="1"/>
  <c r="G12" i="1" s="1"/>
  <c r="J12" i="1" s="1"/>
  <c r="I29" i="1"/>
  <c r="G29" i="1" s="1"/>
  <c r="J29" i="1" s="1"/>
  <c r="I28" i="1"/>
  <c r="G28" i="1" s="1"/>
  <c r="J28" i="1" s="1"/>
  <c r="I27" i="1"/>
  <c r="G27" i="1" s="1"/>
  <c r="J27" i="1" s="1"/>
  <c r="I26" i="1"/>
  <c r="G26" i="1" s="1"/>
  <c r="J26" i="1" s="1"/>
  <c r="I24" i="1"/>
  <c r="G24" i="1" s="1"/>
  <c r="J24" i="1" s="1"/>
  <c r="I23" i="1"/>
  <c r="G23" i="1" s="1"/>
  <c r="J23" i="1" s="1"/>
  <c r="I22" i="1"/>
  <c r="G22" i="1" s="1"/>
  <c r="J22" i="1" s="1"/>
  <c r="I21" i="1"/>
  <c r="G21" i="1" s="1"/>
  <c r="J21" i="1" s="1"/>
  <c r="I20" i="1"/>
  <c r="G20" i="1" s="1"/>
  <c r="J20" i="1" s="1"/>
  <c r="M20" i="1" s="1"/>
  <c r="I19" i="1"/>
  <c r="G19" i="1" s="1"/>
  <c r="J19" i="1" s="1"/>
  <c r="I18" i="1"/>
  <c r="G18" i="1" s="1"/>
  <c r="J18" i="1" s="1"/>
  <c r="I17" i="1"/>
  <c r="G17" i="1" s="1"/>
  <c r="J17" i="1" s="1"/>
  <c r="I16" i="1"/>
  <c r="G16" i="1" s="1"/>
  <c r="J16" i="1" s="1"/>
  <c r="I15" i="1"/>
  <c r="G15" i="1" s="1"/>
  <c r="J15" i="1" s="1"/>
  <c r="I14" i="1"/>
  <c r="G14" i="1" s="1"/>
  <c r="J14" i="1" s="1"/>
  <c r="I13" i="1"/>
  <c r="G13" i="1" s="1"/>
  <c r="J13" i="1" s="1"/>
  <c r="I11" i="1"/>
  <c r="G11" i="1" s="1"/>
  <c r="J11" i="1" s="1"/>
  <c r="I10" i="1"/>
  <c r="G10" i="1" s="1"/>
  <c r="J10" i="1" s="1"/>
  <c r="G9" i="1"/>
  <c r="J9" i="1" s="1"/>
  <c r="I8" i="1"/>
  <c r="G8" i="1" s="1"/>
  <c r="J8" i="1" s="1"/>
  <c r="I7" i="1"/>
  <c r="G7" i="1" s="1"/>
  <c r="J7" i="1" s="1"/>
  <c r="I5" i="1"/>
  <c r="G5" i="1" s="1"/>
  <c r="J5" i="1" s="1"/>
  <c r="I25" i="1" l="1"/>
  <c r="G25" i="1" s="1"/>
  <c r="M19" i="1"/>
  <c r="M10" i="1"/>
  <c r="M13" i="1"/>
  <c r="M15" i="1"/>
  <c r="M17" i="1"/>
  <c r="M29" i="1"/>
  <c r="M9" i="1"/>
  <c r="M23" i="1"/>
  <c r="M5" i="1"/>
  <c r="M11" i="1"/>
  <c r="M16" i="1"/>
  <c r="M22" i="1"/>
  <c r="M7" i="1"/>
  <c r="M14" i="1"/>
  <c r="M21" i="1"/>
  <c r="M12" i="1"/>
  <c r="M6" i="1"/>
  <c r="M8" i="1"/>
  <c r="M18" i="1"/>
  <c r="M24" i="1"/>
  <c r="M26" i="1"/>
  <c r="M28" i="1"/>
  <c r="M27" i="1"/>
  <c r="E25" i="1"/>
  <c r="E27" i="1"/>
  <c r="J25" i="1" l="1"/>
  <c r="M25" i="1" s="1"/>
</calcChain>
</file>

<file path=xl/sharedStrings.xml><?xml version="1.0" encoding="utf-8"?>
<sst xmlns="http://schemas.openxmlformats.org/spreadsheetml/2006/main" count="79" uniqueCount="50">
  <si>
    <t>比率</t>
    <rPh sb="0" eb="2">
      <t>ヒリツ</t>
    </rPh>
    <phoneticPr fontId="1"/>
  </si>
  <si>
    <t>レッグ距離</t>
    <rPh sb="3" eb="5">
      <t>キョリ</t>
    </rPh>
    <phoneticPr fontId="1"/>
  </si>
  <si>
    <t>ルート距離</t>
    <rPh sb="3" eb="5">
      <t>キョリ</t>
    </rPh>
    <phoneticPr fontId="1"/>
  </si>
  <si>
    <t>実際のウイニング</t>
    <rPh sb="0" eb="2">
      <t>ジッサイ</t>
    </rPh>
    <phoneticPr fontId="1"/>
  </si>
  <si>
    <t>キロタイム</t>
    <phoneticPr fontId="1"/>
  </si>
  <si>
    <t>スタートまでの距離</t>
    <rPh sb="7" eb="9">
      <t>キョリ</t>
    </rPh>
    <phoneticPr fontId="1"/>
  </si>
  <si>
    <t>エリートキロタイム（対距離）</t>
    <rPh sb="10" eb="11">
      <t>タイ</t>
    </rPh>
    <rPh sb="11" eb="13">
      <t>キョリ</t>
    </rPh>
    <phoneticPr fontId="1"/>
  </si>
  <si>
    <t>スタートまで登り</t>
    <rPh sb="6" eb="7">
      <t>ノボ</t>
    </rPh>
    <phoneticPr fontId="1"/>
  </si>
  <si>
    <t>基準キロタイム（M50)</t>
    <rPh sb="0" eb="2">
      <t>キジュン</t>
    </rPh>
    <phoneticPr fontId="1"/>
  </si>
  <si>
    <t>スタートまでの距離</t>
    <rPh sb="7" eb="9">
      <t>キョリ</t>
    </rPh>
    <phoneticPr fontId="1"/>
  </si>
  <si>
    <t>スタートまでの登り</t>
    <rPh sb="7" eb="8">
      <t>ノボ</t>
    </rPh>
    <phoneticPr fontId="1"/>
  </si>
  <si>
    <t>スタート枠からの登り</t>
    <rPh sb="4" eb="5">
      <t>ワク</t>
    </rPh>
    <rPh sb="8" eb="9">
      <t>ノボ</t>
    </rPh>
    <phoneticPr fontId="1"/>
  </si>
  <si>
    <t>コースの登り</t>
    <rPh sb="4" eb="5">
      <t>ノボ</t>
    </rPh>
    <phoneticPr fontId="1"/>
  </si>
  <si>
    <t>ルート距離登り加算</t>
    <rPh sb="3" eb="5">
      <t>キョリ</t>
    </rPh>
    <rPh sb="5" eb="6">
      <t>ノボ</t>
    </rPh>
    <rPh sb="7" eb="9">
      <t>カサン</t>
    </rPh>
    <phoneticPr fontId="1"/>
  </si>
  <si>
    <t>大会名</t>
    <rPh sb="0" eb="2">
      <t>タイカイ</t>
    </rPh>
    <rPh sb="2" eb="3">
      <t>メイ</t>
    </rPh>
    <phoneticPr fontId="1"/>
  </si>
  <si>
    <t>テレインの足場により、キロタイムは変わる。試走で得られたタイムを入れよう。他のクラスならＭ５０Ａに換算してから入力。</t>
    <rPh sb="5" eb="7">
      <t>アシバ</t>
    </rPh>
    <rPh sb="17" eb="18">
      <t>カ</t>
    </rPh>
    <rPh sb="21" eb="23">
      <t>シソウ</t>
    </rPh>
    <rPh sb="24" eb="25">
      <t>エ</t>
    </rPh>
    <rPh sb="32" eb="33">
      <t>イ</t>
    </rPh>
    <rPh sb="37" eb="38">
      <t>ホカ</t>
    </rPh>
    <rPh sb="49" eb="51">
      <t>カンサン</t>
    </rPh>
    <rPh sb="55" eb="57">
      <t>ニュウリョク</t>
    </rPh>
    <phoneticPr fontId="1"/>
  </si>
  <si>
    <t>ウイニング予想シート</t>
    <rPh sb="5" eb="7">
      <t>ヨソウ</t>
    </rPh>
    <phoneticPr fontId="1"/>
  </si>
  <si>
    <t>※登り5mを距離25m換算</t>
    <rPh sb="1" eb="2">
      <t>ノボ</t>
    </rPh>
    <rPh sb="6" eb="8">
      <t>キョリ</t>
    </rPh>
    <rPh sb="11" eb="13">
      <t>カンサン</t>
    </rPh>
    <phoneticPr fontId="1"/>
  </si>
  <si>
    <t>2016/12/4吉田　勉作成</t>
    <rPh sb="9" eb="11">
      <t>ヨシダ</t>
    </rPh>
    <rPh sb="12" eb="13">
      <t>ベン</t>
    </rPh>
    <rPh sb="13" eb="15">
      <t>サクセイ</t>
    </rPh>
    <phoneticPr fontId="1"/>
  </si>
  <si>
    <t>ウイニング設定</t>
    <rPh sb="5" eb="7">
      <t>セッテイ</t>
    </rPh>
    <phoneticPr fontId="1"/>
  </si>
  <si>
    <t>Ｍ２１Ｓ</t>
    <phoneticPr fontId="1"/>
  </si>
  <si>
    <t>M２０Ｅ</t>
    <phoneticPr fontId="1"/>
  </si>
  <si>
    <t>Ｗ２０Ｅ</t>
    <phoneticPr fontId="1"/>
  </si>
  <si>
    <t>M21A</t>
    <phoneticPr fontId="1"/>
  </si>
  <si>
    <t>M20A</t>
    <phoneticPr fontId="1"/>
  </si>
  <si>
    <t>M18A</t>
    <phoneticPr fontId="1"/>
  </si>
  <si>
    <t>M15A</t>
    <phoneticPr fontId="1"/>
  </si>
  <si>
    <t>M35A</t>
    <phoneticPr fontId="1"/>
  </si>
  <si>
    <t>M40A</t>
    <phoneticPr fontId="1"/>
  </si>
  <si>
    <t>W2０A</t>
    <phoneticPr fontId="1"/>
  </si>
  <si>
    <t>W21A</t>
    <phoneticPr fontId="1"/>
  </si>
  <si>
    <t>W35A</t>
    <phoneticPr fontId="1"/>
  </si>
  <si>
    <t>W50A</t>
    <phoneticPr fontId="1"/>
  </si>
  <si>
    <t>M50A</t>
    <phoneticPr fontId="1"/>
  </si>
  <si>
    <t>Ｗ２１Ｅ</t>
    <phoneticPr fontId="1"/>
  </si>
  <si>
    <t>レッグキロタイム</t>
    <phoneticPr fontId="1"/>
  </si>
  <si>
    <t>M21E</t>
    <phoneticPr fontId="1"/>
  </si>
  <si>
    <t>W15A</t>
    <phoneticPr fontId="1"/>
  </si>
  <si>
    <t>w18A</t>
    <phoneticPr fontId="1"/>
  </si>
  <si>
    <t>W40A</t>
    <phoneticPr fontId="1"/>
  </si>
  <si>
    <t>W60A</t>
    <phoneticPr fontId="1"/>
  </si>
  <si>
    <t>W70A</t>
    <phoneticPr fontId="1"/>
  </si>
  <si>
    <t>W80A</t>
    <phoneticPr fontId="1"/>
  </si>
  <si>
    <t>M60A</t>
    <phoneticPr fontId="1"/>
  </si>
  <si>
    <t>M70A</t>
    <phoneticPr fontId="1"/>
  </si>
  <si>
    <t>M80A</t>
    <phoneticPr fontId="1"/>
  </si>
  <si>
    <t>ウイニング％設定</t>
    <rPh sb="6" eb="8">
      <t>セッテイ</t>
    </rPh>
    <phoneticPr fontId="1"/>
  </si>
  <si>
    <t>全日本ミドル</t>
    <rPh sb="0" eb="3">
      <t>ゼンニホン</t>
    </rPh>
    <phoneticPr fontId="1"/>
  </si>
  <si>
    <t>計算上のウイニング（ルート距離登り加算）</t>
    <rPh sb="0" eb="3">
      <t>ケイサンジョウ</t>
    </rPh>
    <rPh sb="13" eb="15">
      <t>キョリ</t>
    </rPh>
    <rPh sb="15" eb="16">
      <t>ノボ</t>
    </rPh>
    <rPh sb="17" eb="19">
      <t>カサン</t>
    </rPh>
    <phoneticPr fontId="1"/>
  </si>
  <si>
    <t>ウイニング％計算上</t>
    <rPh sb="6" eb="9">
      <t>ケイサンジョウ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</si>
</sst>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5" borderId="3" xfId="0" applyFill="1" applyBorder="1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5" borderId="1" xfId="0" applyFill="1" applyBorder="1">
      <alignment vertical="center"/>
    </xf>
    <xf numFmtId="177" fontId="5" fillId="0" borderId="3" xfId="0" applyNumberFormat="1" applyFont="1" applyBorder="1">
      <alignment vertical="center"/>
    </xf>
    <xf numFmtId="0" fontId="5" fillId="3" borderId="4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4" fillId="5" borderId="0" xfId="0" applyNumberFormat="1" applyFont="1" applyFill="1" applyBorder="1">
      <alignment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0" fillId="5" borderId="5" xfId="0" applyFill="1" applyBorder="1">
      <alignment vertical="center"/>
    </xf>
    <xf numFmtId="0" fontId="0" fillId="3" borderId="3" xfId="0" applyFill="1" applyBorder="1">
      <alignment vertical="center"/>
    </xf>
    <xf numFmtId="177" fontId="5" fillId="0" borderId="3" xfId="0" applyNumberFormat="1" applyFont="1" applyBorder="1">
      <alignment vertical="center"/>
    </xf>
    <xf numFmtId="0" fontId="5" fillId="3" borderId="4" xfId="0" applyFont="1" applyFill="1" applyBorder="1">
      <alignment vertical="center"/>
    </xf>
    <xf numFmtId="0" fontId="5" fillId="6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4">
    <dxf>
      <font>
        <color rgb="FF00206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topLeftCell="A2" workbookViewId="0">
      <selection activeCell="P10" sqref="P10"/>
    </sheetView>
  </sheetViews>
  <sheetFormatPr defaultRowHeight="13.2" x14ac:dyDescent="0.2"/>
  <cols>
    <col min="4" max="4" width="9.44140625" bestFit="1" customWidth="1"/>
    <col min="5" max="5" width="9.44140625" customWidth="1"/>
  </cols>
  <sheetData>
    <row r="1" spans="1:16" ht="14.25" hidden="1" customHeight="1" thickBot="1" x14ac:dyDescent="0.2">
      <c r="A1" t="s">
        <v>14</v>
      </c>
      <c r="M1" s="1"/>
      <c r="N1" s="1"/>
      <c r="O1" t="s">
        <v>14</v>
      </c>
    </row>
    <row r="2" spans="1:16" ht="21" customHeight="1" x14ac:dyDescent="0.2">
      <c r="A2" s="18" t="s">
        <v>16</v>
      </c>
      <c r="D2" s="19" t="s">
        <v>18</v>
      </c>
      <c r="E2" s="19"/>
      <c r="M2" s="1"/>
      <c r="N2" s="1"/>
      <c r="O2" s="18" t="s">
        <v>16</v>
      </c>
    </row>
    <row r="3" spans="1:16" ht="14.25" customHeight="1" thickBot="1" x14ac:dyDescent="0.25">
      <c r="A3" t="s">
        <v>14</v>
      </c>
      <c r="B3" t="s">
        <v>47</v>
      </c>
      <c r="M3" s="1"/>
      <c r="N3" s="1"/>
      <c r="O3" t="s">
        <v>14</v>
      </c>
    </row>
    <row r="4" spans="1:16" ht="13.8" thickBot="1" x14ac:dyDescent="0.25">
      <c r="A4" s="2"/>
      <c r="B4" s="2" t="s">
        <v>0</v>
      </c>
      <c r="C4" s="3" t="s">
        <v>4</v>
      </c>
      <c r="D4" s="5" t="s">
        <v>1</v>
      </c>
      <c r="E4" s="4" t="s">
        <v>35</v>
      </c>
      <c r="F4" s="4" t="s">
        <v>2</v>
      </c>
      <c r="G4" s="12" t="s">
        <v>13</v>
      </c>
      <c r="H4" s="5" t="s">
        <v>12</v>
      </c>
      <c r="I4" s="9" t="s">
        <v>11</v>
      </c>
      <c r="J4" s="12" t="s">
        <v>48</v>
      </c>
      <c r="K4" s="12" t="s">
        <v>19</v>
      </c>
      <c r="L4" s="7" t="s">
        <v>3</v>
      </c>
      <c r="M4" s="20" t="s">
        <v>49</v>
      </c>
      <c r="N4" s="28" t="s">
        <v>46</v>
      </c>
      <c r="O4" s="2"/>
      <c r="P4" s="11"/>
    </row>
    <row r="5" spans="1:16" x14ac:dyDescent="0.2">
      <c r="A5" s="27" t="s">
        <v>26</v>
      </c>
      <c r="B5" s="32">
        <v>1</v>
      </c>
      <c r="C5" s="30">
        <f>+$B$31/B5</f>
        <v>8.1999999999999993</v>
      </c>
      <c r="D5" s="22">
        <v>2.2000000000000002</v>
      </c>
      <c r="E5" s="22">
        <f>+K5/D5</f>
        <v>13.636363636363635</v>
      </c>
      <c r="F5" s="31">
        <v>2.2000000000000002</v>
      </c>
      <c r="G5" s="13">
        <f>+F5+I5*5/1000</f>
        <v>2.7</v>
      </c>
      <c r="H5" s="6">
        <v>100</v>
      </c>
      <c r="I5" s="10">
        <f>H5+$B$33</f>
        <v>100</v>
      </c>
      <c r="J5" s="25">
        <f>+$B$31/B5*G5</f>
        <v>22.14</v>
      </c>
      <c r="K5" s="25">
        <v>30</v>
      </c>
      <c r="L5" s="8">
        <v>20</v>
      </c>
      <c r="M5" s="17">
        <f t="shared" ref="M5:M17" si="0">+L5/J5*100</f>
        <v>90.334236675700083</v>
      </c>
      <c r="N5" s="13">
        <f t="shared" ref="N5:N17" si="1">+L5/K5*100</f>
        <v>66.666666666666657</v>
      </c>
      <c r="O5" s="27" t="s">
        <v>26</v>
      </c>
    </row>
    <row r="6" spans="1:16" x14ac:dyDescent="0.2">
      <c r="A6" s="27" t="s">
        <v>25</v>
      </c>
      <c r="B6" s="32">
        <v>1.1200000000000001</v>
      </c>
      <c r="C6" s="30">
        <f>+$B$31/B6</f>
        <v>7.3214285714285703</v>
      </c>
      <c r="D6" s="22">
        <v>2.6</v>
      </c>
      <c r="E6" s="22">
        <f>+K6/D6</f>
        <v>11.538461538461538</v>
      </c>
      <c r="F6" s="31">
        <v>2.6</v>
      </c>
      <c r="G6" s="13">
        <f>+F6+I6*5/1000</f>
        <v>3.25</v>
      </c>
      <c r="H6" s="6">
        <v>130</v>
      </c>
      <c r="I6" s="10">
        <f>H6+$B$33</f>
        <v>130</v>
      </c>
      <c r="J6" s="25">
        <f>+$B$31/B6*G6</f>
        <v>23.794642857142854</v>
      </c>
      <c r="K6" s="25">
        <v>30</v>
      </c>
      <c r="L6" s="29">
        <v>25</v>
      </c>
      <c r="M6" s="17">
        <f t="shared" si="0"/>
        <v>105.0656660412758</v>
      </c>
      <c r="N6" s="13">
        <f t="shared" si="1"/>
        <v>83.333333333333343</v>
      </c>
      <c r="O6" s="27" t="s">
        <v>25</v>
      </c>
    </row>
    <row r="7" spans="1:16" x14ac:dyDescent="0.2">
      <c r="A7" s="26" t="s">
        <v>24</v>
      </c>
      <c r="B7" s="32">
        <v>1.1599999999999999</v>
      </c>
      <c r="C7" s="30">
        <f>+$B$31/B7</f>
        <v>7.068965517241379</v>
      </c>
      <c r="D7" s="22">
        <v>3.2</v>
      </c>
      <c r="E7" s="22">
        <f>+K7/D7</f>
        <v>9.375</v>
      </c>
      <c r="F7" s="31">
        <v>3.2</v>
      </c>
      <c r="G7" s="13">
        <f>+F7+I7*5/1000</f>
        <v>3.7750000000000004</v>
      </c>
      <c r="H7" s="6">
        <v>115</v>
      </c>
      <c r="I7" s="10">
        <f>H7+$B$33</f>
        <v>115</v>
      </c>
      <c r="J7" s="25">
        <f>+$B$31/B7*G7</f>
        <v>26.68534482758621</v>
      </c>
      <c r="K7" s="25">
        <v>30</v>
      </c>
      <c r="L7" s="29">
        <v>30</v>
      </c>
      <c r="M7" s="17">
        <f t="shared" si="0"/>
        <v>112.42125666289775</v>
      </c>
      <c r="N7" s="13">
        <f t="shared" si="1"/>
        <v>100</v>
      </c>
      <c r="O7" s="26" t="s">
        <v>24</v>
      </c>
    </row>
    <row r="8" spans="1:16" x14ac:dyDescent="0.2">
      <c r="A8" s="27" t="s">
        <v>20</v>
      </c>
      <c r="B8" s="32">
        <v>1.1599999999999999</v>
      </c>
      <c r="C8" s="30">
        <f>+$B$31/B8</f>
        <v>7.068965517241379</v>
      </c>
      <c r="D8" s="22"/>
      <c r="E8" s="22" t="e">
        <f>+K8/D8</f>
        <v>#DIV/0!</v>
      </c>
      <c r="F8" s="31"/>
      <c r="G8" s="13">
        <f>+F8+I8*5/1000</f>
        <v>0</v>
      </c>
      <c r="H8" s="6"/>
      <c r="I8" s="10">
        <f>H8+$B$33</f>
        <v>0</v>
      </c>
      <c r="J8" s="25">
        <f>+$B$31/B8*G8</f>
        <v>0</v>
      </c>
      <c r="K8" s="25">
        <v>30</v>
      </c>
      <c r="L8" s="29"/>
      <c r="M8" s="17" t="e">
        <f t="shared" si="0"/>
        <v>#DIV/0!</v>
      </c>
      <c r="N8" s="13">
        <f t="shared" si="1"/>
        <v>0</v>
      </c>
      <c r="O8" s="27" t="s">
        <v>20</v>
      </c>
    </row>
    <row r="9" spans="1:16" x14ac:dyDescent="0.2">
      <c r="A9" s="27" t="s">
        <v>23</v>
      </c>
      <c r="B9" s="34">
        <v>1.1599999999999999</v>
      </c>
      <c r="C9" s="30">
        <f>+$B$31/B9</f>
        <v>7.068965517241379</v>
      </c>
      <c r="D9" s="22">
        <v>4.5</v>
      </c>
      <c r="E9" s="22">
        <f>+K9/D9</f>
        <v>6.666666666666667</v>
      </c>
      <c r="F9" s="31">
        <v>4.5</v>
      </c>
      <c r="G9" s="13">
        <f>+F9+I9*5/1000</f>
        <v>5.5</v>
      </c>
      <c r="H9" s="6">
        <v>200</v>
      </c>
      <c r="I9" s="10">
        <v>200</v>
      </c>
      <c r="J9" s="25">
        <f>+$B$31/B9*G9</f>
        <v>38.879310344827587</v>
      </c>
      <c r="K9" s="25">
        <v>30</v>
      </c>
      <c r="L9" s="29">
        <v>37</v>
      </c>
      <c r="M9" s="17">
        <f t="shared" si="0"/>
        <v>95.166297117516635</v>
      </c>
      <c r="N9" s="13">
        <f t="shared" si="1"/>
        <v>123.33333333333334</v>
      </c>
      <c r="O9" s="27" t="s">
        <v>23</v>
      </c>
    </row>
    <row r="10" spans="1:16" x14ac:dyDescent="0.2">
      <c r="A10" s="27" t="s">
        <v>36</v>
      </c>
      <c r="B10" s="34">
        <v>1.23</v>
      </c>
      <c r="C10" s="30">
        <f>+$B$31/B10</f>
        <v>6.6666666666666661</v>
      </c>
      <c r="D10" s="22">
        <v>5.0999999999999996</v>
      </c>
      <c r="E10" s="22">
        <f>+K10/D10</f>
        <v>6.8627450980392162</v>
      </c>
      <c r="F10" s="31">
        <v>5.0999999999999996</v>
      </c>
      <c r="G10" s="13">
        <f>+F10+I10*5/1000</f>
        <v>6.1999999999999993</v>
      </c>
      <c r="H10" s="6">
        <v>220</v>
      </c>
      <c r="I10" s="10">
        <f>H10+$B$33</f>
        <v>220</v>
      </c>
      <c r="J10" s="25">
        <f>+$B$31/B10*G10</f>
        <v>41.333333333333321</v>
      </c>
      <c r="K10" s="25">
        <v>35</v>
      </c>
      <c r="L10" s="29">
        <v>39</v>
      </c>
      <c r="M10" s="17">
        <f t="shared" si="0"/>
        <v>94.354838709677452</v>
      </c>
      <c r="N10" s="13">
        <f t="shared" si="1"/>
        <v>111.42857142857143</v>
      </c>
      <c r="O10" s="27" t="s">
        <v>36</v>
      </c>
    </row>
    <row r="11" spans="1:16" x14ac:dyDescent="0.2">
      <c r="A11" s="27" t="s">
        <v>21</v>
      </c>
      <c r="B11" s="34">
        <v>1.1599999999999999</v>
      </c>
      <c r="C11" s="30">
        <f>+$B$31/B11</f>
        <v>7.068965517241379</v>
      </c>
      <c r="D11" s="22">
        <v>4.4000000000000004</v>
      </c>
      <c r="E11" s="22">
        <f>+K11/D11</f>
        <v>7.9545454545454541</v>
      </c>
      <c r="F11" s="31">
        <v>4.4000000000000004</v>
      </c>
      <c r="G11" s="13">
        <f>+F11+I11*5/1000</f>
        <v>5.5</v>
      </c>
      <c r="H11" s="6">
        <v>220</v>
      </c>
      <c r="I11" s="10">
        <f>H11+$B$33</f>
        <v>220</v>
      </c>
      <c r="J11" s="25">
        <f>+$B$31/B11*G11</f>
        <v>38.879310344827587</v>
      </c>
      <c r="K11" s="25">
        <v>35</v>
      </c>
      <c r="L11" s="29">
        <v>44</v>
      </c>
      <c r="M11" s="17">
        <f t="shared" si="0"/>
        <v>113.17073170731706</v>
      </c>
      <c r="N11" s="13">
        <f t="shared" si="1"/>
        <v>125.71428571428571</v>
      </c>
      <c r="O11" s="27" t="s">
        <v>21</v>
      </c>
    </row>
    <row r="12" spans="1:16" x14ac:dyDescent="0.2">
      <c r="A12" s="26" t="s">
        <v>27</v>
      </c>
      <c r="B12" s="33">
        <v>1.1200000000000001</v>
      </c>
      <c r="C12" s="30">
        <f>+$B$31/B12</f>
        <v>7.3214285714285703</v>
      </c>
      <c r="D12" s="22">
        <v>3.5</v>
      </c>
      <c r="E12" s="22">
        <f>+K12/D12</f>
        <v>8.5714285714285712</v>
      </c>
      <c r="F12" s="31">
        <v>3.5</v>
      </c>
      <c r="G12" s="13">
        <f>+F12+I12*5/1000</f>
        <v>4.25</v>
      </c>
      <c r="H12" s="6">
        <v>150</v>
      </c>
      <c r="I12" s="10">
        <f>H12+$B$33</f>
        <v>150</v>
      </c>
      <c r="J12" s="25">
        <f>+$B$31/B12*G12</f>
        <v>31.116071428571423</v>
      </c>
      <c r="K12" s="25">
        <v>30</v>
      </c>
      <c r="L12" s="29">
        <v>41</v>
      </c>
      <c r="M12" s="17">
        <f t="shared" si="0"/>
        <v>131.76470588235296</v>
      </c>
      <c r="N12" s="13">
        <f t="shared" si="1"/>
        <v>136.66666666666666</v>
      </c>
      <c r="O12" s="26" t="s">
        <v>27</v>
      </c>
    </row>
    <row r="13" spans="1:16" x14ac:dyDescent="0.2">
      <c r="A13" s="27" t="s">
        <v>28</v>
      </c>
      <c r="B13" s="33">
        <v>1.08</v>
      </c>
      <c r="C13" s="30">
        <f>+$B$31/B13</f>
        <v>7.5925925925925917</v>
      </c>
      <c r="D13" s="22">
        <v>3.4</v>
      </c>
      <c r="E13" s="22">
        <f>+K13/D13</f>
        <v>8.8235294117647065</v>
      </c>
      <c r="F13" s="31">
        <v>3.4</v>
      </c>
      <c r="G13" s="13">
        <f>+F13+I13*5/1000</f>
        <v>4.0250000000000004</v>
      </c>
      <c r="H13" s="6">
        <v>125</v>
      </c>
      <c r="I13" s="10">
        <f>H13+$B$33</f>
        <v>125</v>
      </c>
      <c r="J13" s="25">
        <f>+$B$31/B13*G13</f>
        <v>30.560185185185183</v>
      </c>
      <c r="K13" s="25">
        <v>30</v>
      </c>
      <c r="L13" s="29">
        <v>41</v>
      </c>
      <c r="M13" s="17">
        <f t="shared" si="0"/>
        <v>134.16149068322983</v>
      </c>
      <c r="N13" s="13">
        <f t="shared" si="1"/>
        <v>136.66666666666666</v>
      </c>
      <c r="O13" s="27" t="s">
        <v>28</v>
      </c>
    </row>
    <row r="14" spans="1:16" x14ac:dyDescent="0.2">
      <c r="A14" s="26" t="s">
        <v>33</v>
      </c>
      <c r="B14" s="33">
        <v>1</v>
      </c>
      <c r="C14" s="21">
        <f>+$B$31/B14</f>
        <v>8.1999999999999993</v>
      </c>
      <c r="D14" s="22">
        <v>3.3</v>
      </c>
      <c r="E14" s="22">
        <f>+K14/D14</f>
        <v>9.0909090909090917</v>
      </c>
      <c r="F14" s="31">
        <v>3.3</v>
      </c>
      <c r="G14" s="13">
        <f>+F14+I14*5/1000</f>
        <v>3.9</v>
      </c>
      <c r="H14" s="6">
        <v>120</v>
      </c>
      <c r="I14" s="10">
        <f>H14+$B$33</f>
        <v>120</v>
      </c>
      <c r="J14" s="25">
        <f>+$B$31/B14*G14</f>
        <v>31.979999999999997</v>
      </c>
      <c r="K14" s="25">
        <v>30</v>
      </c>
      <c r="L14" s="29">
        <v>32</v>
      </c>
      <c r="M14" s="17">
        <f t="shared" si="0"/>
        <v>100.06253908692935</v>
      </c>
      <c r="N14" s="13">
        <f t="shared" si="1"/>
        <v>106.66666666666667</v>
      </c>
      <c r="O14" s="26" t="s">
        <v>33</v>
      </c>
    </row>
    <row r="15" spans="1:16" x14ac:dyDescent="0.2">
      <c r="A15" s="27" t="s">
        <v>43</v>
      </c>
      <c r="B15" s="33">
        <v>0.86</v>
      </c>
      <c r="C15" s="30">
        <f>+$B$31/B15</f>
        <v>9.5348837209302317</v>
      </c>
      <c r="D15" s="22">
        <v>2.6</v>
      </c>
      <c r="E15" s="22">
        <f>+K15/D15</f>
        <v>11.538461538461538</v>
      </c>
      <c r="F15" s="31">
        <v>2.6</v>
      </c>
      <c r="G15" s="13">
        <f>+F15+I15*5/1000</f>
        <v>3.2</v>
      </c>
      <c r="H15" s="6">
        <v>120</v>
      </c>
      <c r="I15" s="10">
        <f>H15+$B$33</f>
        <v>120</v>
      </c>
      <c r="J15" s="25">
        <f>+$B$31/B15*G15</f>
        <v>30.511627906976742</v>
      </c>
      <c r="K15" s="25">
        <v>30</v>
      </c>
      <c r="L15" s="29">
        <v>32</v>
      </c>
      <c r="M15" s="17">
        <f t="shared" si="0"/>
        <v>104.8780487804878</v>
      </c>
      <c r="N15" s="13">
        <f t="shared" si="1"/>
        <v>106.66666666666667</v>
      </c>
      <c r="O15" s="27" t="s">
        <v>43</v>
      </c>
    </row>
    <row r="16" spans="1:16" x14ac:dyDescent="0.2">
      <c r="A16" s="27" t="s">
        <v>44</v>
      </c>
      <c r="B16" s="33">
        <v>0.7</v>
      </c>
      <c r="C16" s="30">
        <f>+$B$31/B16</f>
        <v>11.714285714285714</v>
      </c>
      <c r="D16" s="22">
        <v>2.5</v>
      </c>
      <c r="E16" s="22">
        <f>+K16/D16</f>
        <v>12</v>
      </c>
      <c r="F16" s="31">
        <v>2.5</v>
      </c>
      <c r="G16" s="13">
        <f>+F16+I16*5/1000</f>
        <v>3.05</v>
      </c>
      <c r="H16" s="6">
        <v>110</v>
      </c>
      <c r="I16" s="10">
        <f>H16+$B$33</f>
        <v>110</v>
      </c>
      <c r="J16" s="25">
        <f>+$B$31/B16*G16</f>
        <v>35.728571428571421</v>
      </c>
      <c r="K16" s="25">
        <v>30</v>
      </c>
      <c r="L16" s="29">
        <v>33</v>
      </c>
      <c r="M16" s="17">
        <f t="shared" si="0"/>
        <v>92.363054778088781</v>
      </c>
      <c r="N16" s="13">
        <f t="shared" si="1"/>
        <v>110.00000000000001</v>
      </c>
      <c r="O16" s="27" t="s">
        <v>44</v>
      </c>
    </row>
    <row r="17" spans="1:15" x14ac:dyDescent="0.2">
      <c r="A17" s="26" t="s">
        <v>45</v>
      </c>
      <c r="B17" s="33">
        <v>0.5</v>
      </c>
      <c r="C17" s="30">
        <f>+$B$31/B17</f>
        <v>16.399999999999999</v>
      </c>
      <c r="D17" s="22">
        <v>1.6</v>
      </c>
      <c r="E17" s="22">
        <f>+K17/D17</f>
        <v>18.75</v>
      </c>
      <c r="F17" s="31">
        <v>1.6</v>
      </c>
      <c r="G17" s="13">
        <f>+F17+I17*5/1000</f>
        <v>2</v>
      </c>
      <c r="H17" s="6">
        <v>80</v>
      </c>
      <c r="I17" s="10">
        <f>H17+$B$33</f>
        <v>80</v>
      </c>
      <c r="J17" s="25">
        <f>+$B$31/B17*G17</f>
        <v>32.799999999999997</v>
      </c>
      <c r="K17" s="25">
        <v>30</v>
      </c>
      <c r="L17" s="29">
        <v>37</v>
      </c>
      <c r="M17" s="17">
        <f t="shared" si="0"/>
        <v>112.80487804878049</v>
      </c>
      <c r="N17" s="13">
        <f t="shared" si="1"/>
        <v>123.33333333333334</v>
      </c>
      <c r="O17" s="26" t="s">
        <v>45</v>
      </c>
    </row>
    <row r="18" spans="1:15" x14ac:dyDescent="0.2">
      <c r="A18" s="27" t="s">
        <v>37</v>
      </c>
      <c r="B18" s="32">
        <v>0.71</v>
      </c>
      <c r="C18" s="30">
        <f>+$B$31/B18</f>
        <v>11.549295774647886</v>
      </c>
      <c r="D18" s="22">
        <v>1.7</v>
      </c>
      <c r="E18" s="22">
        <f>+K18/D18</f>
        <v>17.647058823529413</v>
      </c>
      <c r="F18" s="31">
        <v>1.7</v>
      </c>
      <c r="G18" s="13">
        <f>+F18+I18*5/1000</f>
        <v>2.125</v>
      </c>
      <c r="H18" s="6">
        <v>85</v>
      </c>
      <c r="I18" s="10">
        <f>H18+$B$33</f>
        <v>85</v>
      </c>
      <c r="J18" s="25">
        <f>+$B$31/B18*G18</f>
        <v>24.542253521126757</v>
      </c>
      <c r="K18" s="25">
        <v>30</v>
      </c>
      <c r="L18" s="29">
        <v>74</v>
      </c>
      <c r="M18" s="17">
        <f t="shared" ref="M18:M29" si="2">+L18/J18*100</f>
        <v>301.52080344332859</v>
      </c>
      <c r="N18" s="13">
        <f t="shared" ref="N18:N29" si="3">+L18/K18*100</f>
        <v>246.66666666666669</v>
      </c>
      <c r="O18" s="27" t="s">
        <v>37</v>
      </c>
    </row>
    <row r="19" spans="1:15" x14ac:dyDescent="0.2">
      <c r="A19" s="26" t="s">
        <v>38</v>
      </c>
      <c r="B19" s="32">
        <v>0.81</v>
      </c>
      <c r="C19" s="30">
        <f>+$B$31/B19</f>
        <v>10.123456790123456</v>
      </c>
      <c r="D19" s="22"/>
      <c r="E19" s="22" t="e">
        <f>+K19/D19</f>
        <v>#DIV/0!</v>
      </c>
      <c r="F19" s="31"/>
      <c r="G19" s="13">
        <f>+F19+I19*5/1000</f>
        <v>0</v>
      </c>
      <c r="H19" s="6"/>
      <c r="I19" s="10">
        <f>H19+$B$33</f>
        <v>0</v>
      </c>
      <c r="J19" s="25">
        <f>+$B$31/B19*G19</f>
        <v>0</v>
      </c>
      <c r="K19" s="25">
        <v>30</v>
      </c>
      <c r="L19" s="29"/>
      <c r="M19" s="17" t="e">
        <f t="shared" si="2"/>
        <v>#DIV/0!</v>
      </c>
      <c r="N19" s="13">
        <f t="shared" si="3"/>
        <v>0</v>
      </c>
      <c r="O19" s="26" t="s">
        <v>38</v>
      </c>
    </row>
    <row r="20" spans="1:15" x14ac:dyDescent="0.2">
      <c r="A20" s="27" t="s">
        <v>29</v>
      </c>
      <c r="B20" s="32">
        <v>0.84</v>
      </c>
      <c r="C20" s="30">
        <f>+$B$31/B20</f>
        <v>9.761904761904761</v>
      </c>
      <c r="D20" s="22">
        <v>2.4</v>
      </c>
      <c r="E20" s="22">
        <f>+K20/D20</f>
        <v>12.5</v>
      </c>
      <c r="F20" s="31">
        <v>2.4</v>
      </c>
      <c r="G20" s="13">
        <f>+F20+I20*5/1000</f>
        <v>2.95</v>
      </c>
      <c r="H20" s="6">
        <v>110</v>
      </c>
      <c r="I20" s="10">
        <f>H20+$B$33</f>
        <v>110</v>
      </c>
      <c r="J20" s="25">
        <f>+$B$31/B20*G20</f>
        <v>28.797619047619047</v>
      </c>
      <c r="K20" s="25">
        <v>30</v>
      </c>
      <c r="L20" s="29">
        <v>29</v>
      </c>
      <c r="M20" s="17">
        <f t="shared" si="2"/>
        <v>100.7027697395618</v>
      </c>
      <c r="N20" s="13">
        <f t="shared" si="3"/>
        <v>96.666666666666671</v>
      </c>
      <c r="O20" s="27" t="s">
        <v>29</v>
      </c>
    </row>
    <row r="21" spans="1:15" x14ac:dyDescent="0.2">
      <c r="A21" s="26" t="s">
        <v>30</v>
      </c>
      <c r="B21" s="34">
        <v>0.91</v>
      </c>
      <c r="C21" s="30">
        <f>+$B$31/B21</f>
        <v>9.0109890109890092</v>
      </c>
      <c r="D21" s="22">
        <v>3.5</v>
      </c>
      <c r="E21" s="22">
        <f>+K21/D21</f>
        <v>8.5714285714285712</v>
      </c>
      <c r="F21" s="31">
        <v>3.5</v>
      </c>
      <c r="G21" s="13">
        <f>+F21+I21*5/1000</f>
        <v>4.3250000000000002</v>
      </c>
      <c r="H21" s="6">
        <v>165</v>
      </c>
      <c r="I21" s="10">
        <f>H21+$B$33</f>
        <v>165</v>
      </c>
      <c r="J21" s="25">
        <f>+$B$31/B21*G21</f>
        <v>38.972527472527467</v>
      </c>
      <c r="K21" s="25">
        <v>30</v>
      </c>
      <c r="L21" s="29">
        <v>39</v>
      </c>
      <c r="M21" s="17">
        <f t="shared" si="2"/>
        <v>100.07049203440013</v>
      </c>
      <c r="N21" s="13">
        <f t="shared" si="3"/>
        <v>130</v>
      </c>
      <c r="O21" s="26" t="s">
        <v>30</v>
      </c>
    </row>
    <row r="22" spans="1:15" x14ac:dyDescent="0.2">
      <c r="A22" s="26" t="s">
        <v>34</v>
      </c>
      <c r="B22" s="34">
        <v>1.02</v>
      </c>
      <c r="C22" s="30">
        <f>+$B$31/B22</f>
        <v>8.0392156862745097</v>
      </c>
      <c r="D22" s="22">
        <v>4.3</v>
      </c>
      <c r="E22" s="22">
        <f>+K22/D22</f>
        <v>8.1395348837209305</v>
      </c>
      <c r="F22" s="31">
        <v>4.3</v>
      </c>
      <c r="G22" s="13">
        <f>+F22+I22*5/1000</f>
        <v>5.3</v>
      </c>
      <c r="H22" s="6">
        <v>200</v>
      </c>
      <c r="I22" s="10">
        <f>H22+$B$33</f>
        <v>200</v>
      </c>
      <c r="J22" s="25">
        <f>+$B$31/B22*G22</f>
        <v>42.607843137254896</v>
      </c>
      <c r="K22" s="25">
        <v>35</v>
      </c>
      <c r="L22" s="29">
        <v>46</v>
      </c>
      <c r="M22" s="17">
        <f t="shared" si="2"/>
        <v>107.96134376438104</v>
      </c>
      <c r="N22" s="13">
        <f t="shared" si="3"/>
        <v>131.42857142857142</v>
      </c>
      <c r="O22" s="26" t="s">
        <v>34</v>
      </c>
    </row>
    <row r="23" spans="1:15" x14ac:dyDescent="0.2">
      <c r="A23" s="27" t="s">
        <v>22</v>
      </c>
      <c r="B23" s="34">
        <v>0.91</v>
      </c>
      <c r="C23" s="30">
        <f>+$B$31/B23</f>
        <v>9.0109890109890092</v>
      </c>
      <c r="D23" s="22">
        <v>2.7</v>
      </c>
      <c r="E23" s="22">
        <f>+K23/D23</f>
        <v>12.962962962962962</v>
      </c>
      <c r="F23" s="31">
        <v>2.7</v>
      </c>
      <c r="G23" s="13">
        <f>+F23+I23*5/1000</f>
        <v>3.375</v>
      </c>
      <c r="H23" s="6">
        <v>135</v>
      </c>
      <c r="I23" s="10">
        <f>H23+$B$33</f>
        <v>135</v>
      </c>
      <c r="J23" s="25">
        <f>+$B$31/B23*G23</f>
        <v>30.412087912087905</v>
      </c>
      <c r="K23" s="25">
        <v>35</v>
      </c>
      <c r="L23" s="29">
        <v>34</v>
      </c>
      <c r="M23" s="17">
        <f t="shared" si="2"/>
        <v>111.79765130984644</v>
      </c>
      <c r="N23" s="13">
        <f t="shared" si="3"/>
        <v>97.142857142857139</v>
      </c>
      <c r="O23" s="27" t="s">
        <v>22</v>
      </c>
    </row>
    <row r="24" spans="1:15" x14ac:dyDescent="0.2">
      <c r="A24" s="26" t="s">
        <v>31</v>
      </c>
      <c r="B24" s="33">
        <v>0.87</v>
      </c>
      <c r="C24" s="30">
        <f>+$B$31/B24</f>
        <v>9.4252873563218387</v>
      </c>
      <c r="D24" s="22">
        <v>3.3</v>
      </c>
      <c r="E24" s="22">
        <f>+K24/D24</f>
        <v>9.0909090909090917</v>
      </c>
      <c r="F24" s="31">
        <v>3.3</v>
      </c>
      <c r="G24" s="13">
        <f>+F24+I24*5/1000</f>
        <v>3.9</v>
      </c>
      <c r="H24" s="6">
        <v>120</v>
      </c>
      <c r="I24" s="10">
        <f>H24+$B$33</f>
        <v>120</v>
      </c>
      <c r="J24" s="25">
        <f>+$B$31/B24*G24</f>
        <v>36.758620689655167</v>
      </c>
      <c r="K24" s="25">
        <v>30</v>
      </c>
      <c r="L24" s="29">
        <v>53</v>
      </c>
      <c r="M24" s="17">
        <f t="shared" si="2"/>
        <v>144.18386491557226</v>
      </c>
      <c r="N24" s="13">
        <f t="shared" si="3"/>
        <v>176.66666666666666</v>
      </c>
      <c r="O24" s="26" t="s">
        <v>31</v>
      </c>
    </row>
    <row r="25" spans="1:15" x14ac:dyDescent="0.2">
      <c r="A25" s="27" t="s">
        <v>39</v>
      </c>
      <c r="B25" s="33">
        <v>0.84</v>
      </c>
      <c r="C25" s="30">
        <f>+$B$31/B25</f>
        <v>9.761904761904761</v>
      </c>
      <c r="D25" s="22">
        <v>2.6</v>
      </c>
      <c r="E25" s="22">
        <f>+K25/D25</f>
        <v>11.538461538461538</v>
      </c>
      <c r="F25" s="31">
        <v>2.6</v>
      </c>
      <c r="G25" s="13">
        <f>+F25+I25*5/1000</f>
        <v>3.2</v>
      </c>
      <c r="H25" s="6">
        <v>120</v>
      </c>
      <c r="I25" s="10">
        <f>H25+$B$33</f>
        <v>120</v>
      </c>
      <c r="J25" s="25">
        <f>+$B$31/B25*G25</f>
        <v>31.238095238095237</v>
      </c>
      <c r="K25" s="25">
        <v>30</v>
      </c>
      <c r="L25" s="29"/>
      <c r="M25" s="17">
        <f t="shared" si="2"/>
        <v>0</v>
      </c>
      <c r="N25" s="13">
        <f t="shared" si="3"/>
        <v>0</v>
      </c>
      <c r="O25" s="27" t="s">
        <v>39</v>
      </c>
    </row>
    <row r="26" spans="1:15" x14ac:dyDescent="0.2">
      <c r="A26" s="26" t="s">
        <v>32</v>
      </c>
      <c r="B26" s="33">
        <v>0.76</v>
      </c>
      <c r="C26" s="30">
        <f>+$B$31/B26</f>
        <v>10.789473684210526</v>
      </c>
      <c r="D26" s="22">
        <v>2.5</v>
      </c>
      <c r="E26" s="22">
        <f>+K26/D26</f>
        <v>12</v>
      </c>
      <c r="F26" s="31">
        <v>2.5</v>
      </c>
      <c r="G26" s="13">
        <f>+F26+I26*5/1000</f>
        <v>3.05</v>
      </c>
      <c r="H26" s="6">
        <v>110</v>
      </c>
      <c r="I26" s="10">
        <f>H26+$B$33</f>
        <v>110</v>
      </c>
      <c r="J26" s="25">
        <f>+$B$31/B26*G26</f>
        <v>32.907894736842103</v>
      </c>
      <c r="K26" s="25">
        <v>30</v>
      </c>
      <c r="L26" s="29">
        <v>45</v>
      </c>
      <c r="M26" s="17">
        <f t="shared" si="2"/>
        <v>136.7453018792483</v>
      </c>
      <c r="N26" s="13">
        <f t="shared" si="3"/>
        <v>150</v>
      </c>
      <c r="O26" s="26" t="s">
        <v>32</v>
      </c>
    </row>
    <row r="27" spans="1:15" x14ac:dyDescent="0.2">
      <c r="A27" s="26" t="s">
        <v>40</v>
      </c>
      <c r="B27" s="33">
        <v>0.65</v>
      </c>
      <c r="C27" s="30">
        <f>+$B$31/B27</f>
        <v>12.615384615384613</v>
      </c>
      <c r="D27" s="22">
        <v>1.6</v>
      </c>
      <c r="E27" s="22">
        <f>+K27/D27</f>
        <v>18.75</v>
      </c>
      <c r="F27" s="31">
        <v>1.6</v>
      </c>
      <c r="G27" s="13">
        <f>+F27+I27*5/1000</f>
        <v>2</v>
      </c>
      <c r="H27" s="6">
        <v>80</v>
      </c>
      <c r="I27" s="10">
        <f>H27+$B$33</f>
        <v>80</v>
      </c>
      <c r="J27" s="25">
        <f>+$B$31/B27*G27</f>
        <v>25.230769230769226</v>
      </c>
      <c r="K27" s="25">
        <v>30</v>
      </c>
      <c r="L27" s="29">
        <v>25</v>
      </c>
      <c r="M27" s="17">
        <f t="shared" si="2"/>
        <v>99.085365853658558</v>
      </c>
      <c r="N27" s="13">
        <f t="shared" si="3"/>
        <v>83.333333333333343</v>
      </c>
      <c r="O27" s="26" t="s">
        <v>40</v>
      </c>
    </row>
    <row r="28" spans="1:15" x14ac:dyDescent="0.2">
      <c r="A28" s="27" t="s">
        <v>41</v>
      </c>
      <c r="B28" s="33">
        <v>0.51</v>
      </c>
      <c r="C28" s="30">
        <f>+$B$31/B28</f>
        <v>16.078431372549019</v>
      </c>
      <c r="D28" s="22">
        <v>1.6</v>
      </c>
      <c r="E28" s="22">
        <f>+K28/D28</f>
        <v>18.75</v>
      </c>
      <c r="F28" s="31">
        <v>1.6</v>
      </c>
      <c r="G28" s="13">
        <f>+F28+I28*5/1000</f>
        <v>1.925</v>
      </c>
      <c r="H28" s="6">
        <v>65</v>
      </c>
      <c r="I28" s="10">
        <f>H28+$B$33</f>
        <v>65</v>
      </c>
      <c r="J28" s="25">
        <f>+$B$31/B28*G28</f>
        <v>30.950980392156865</v>
      </c>
      <c r="K28" s="25">
        <v>30</v>
      </c>
      <c r="L28" s="29">
        <v>39</v>
      </c>
      <c r="M28" s="17">
        <f t="shared" si="2"/>
        <v>126.0057016154577</v>
      </c>
      <c r="N28" s="13">
        <f t="shared" si="3"/>
        <v>130</v>
      </c>
      <c r="O28" s="27" t="s">
        <v>41</v>
      </c>
    </row>
    <row r="29" spans="1:15" x14ac:dyDescent="0.2">
      <c r="A29" s="26" t="s">
        <v>42</v>
      </c>
      <c r="B29" s="33">
        <v>0.33</v>
      </c>
      <c r="C29" s="30">
        <f>+$B$31/B29</f>
        <v>24.848484848484844</v>
      </c>
      <c r="D29" s="22">
        <v>1.7</v>
      </c>
      <c r="E29" s="22">
        <f>+K29/D29</f>
        <v>17.647058823529413</v>
      </c>
      <c r="F29" s="31">
        <v>1.7</v>
      </c>
      <c r="G29" s="13">
        <f>+F29+I29*5/1000</f>
        <v>2.0750000000000002</v>
      </c>
      <c r="H29" s="6">
        <v>75</v>
      </c>
      <c r="I29" s="10">
        <f>H29+$B$33</f>
        <v>75</v>
      </c>
      <c r="J29" s="25">
        <f>+$B$31/B29*G29</f>
        <v>51.560606060606055</v>
      </c>
      <c r="K29" s="25">
        <v>30</v>
      </c>
      <c r="L29" s="29">
        <v>50</v>
      </c>
      <c r="M29" s="17">
        <f t="shared" si="2"/>
        <v>96.973258889215401</v>
      </c>
      <c r="N29" s="13">
        <f t="shared" si="3"/>
        <v>166.66666666666669</v>
      </c>
      <c r="O29" s="26" t="s">
        <v>42</v>
      </c>
    </row>
    <row r="31" spans="1:15" x14ac:dyDescent="0.2">
      <c r="A31" t="s">
        <v>8</v>
      </c>
      <c r="B31" s="14">
        <v>8.1999999999999993</v>
      </c>
      <c r="C31" s="1" t="s">
        <v>15</v>
      </c>
    </row>
    <row r="32" spans="1:15" x14ac:dyDescent="0.2">
      <c r="A32" t="s">
        <v>5</v>
      </c>
      <c r="B32" s="15"/>
      <c r="C32" s="1" t="s">
        <v>9</v>
      </c>
    </row>
    <row r="33" spans="1:17" x14ac:dyDescent="0.2">
      <c r="A33" t="s">
        <v>7</v>
      </c>
      <c r="B33" s="16"/>
      <c r="C33" s="1" t="s">
        <v>10</v>
      </c>
      <c r="L33" s="23"/>
      <c r="M33" s="24"/>
      <c r="N33" s="24"/>
      <c r="P33" s="24"/>
      <c r="Q33" s="24"/>
    </row>
    <row r="34" spans="1:17" x14ac:dyDescent="0.2">
      <c r="A34" t="s">
        <v>6</v>
      </c>
      <c r="L34" s="24"/>
      <c r="M34" s="24"/>
      <c r="N34" s="24"/>
      <c r="P34" s="24"/>
      <c r="Q34" s="24"/>
    </row>
    <row r="35" spans="1:17" x14ac:dyDescent="0.2">
      <c r="A35" t="s">
        <v>17</v>
      </c>
    </row>
  </sheetData>
  <phoneticPr fontId="1"/>
  <conditionalFormatting sqref="M1:N3 M30:N1048576">
    <cfRule type="cellIs" dxfId="3" priority="23" operator="greaterThan">
      <formula>120</formula>
    </cfRule>
  </conditionalFormatting>
  <conditionalFormatting sqref="M5:N29">
    <cfRule type="cellIs" dxfId="2" priority="17" operator="between">
      <formula>90</formula>
      <formula>110</formula>
    </cfRule>
  </conditionalFormatting>
  <conditionalFormatting sqref="M5:N29">
    <cfRule type="cellIs" dxfId="1" priority="6" operator="between">
      <formula>90</formula>
      <formula>110</formula>
    </cfRule>
  </conditionalFormatting>
  <conditionalFormatting sqref="J5:J29">
    <cfRule type="cellIs" priority="28" operator="lessThan">
      <formula>#REF!</formula>
    </cfRule>
    <cfRule type="expression" dxfId="0" priority="29">
      <formula>"&lt;Q"</formula>
    </cfRule>
  </conditionalFormatting>
  <pageMargins left="0.7" right="0.7" top="0.75" bottom="0.75" header="0.3" footer="0.3"/>
  <pageSetup paperSize="9" scale="5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吉田勉</cp:lastModifiedBy>
  <cp:lastPrinted>2017-06-02T07:33:52Z</cp:lastPrinted>
  <dcterms:created xsi:type="dcterms:W3CDTF">2014-01-18T00:06:29Z</dcterms:created>
  <dcterms:modified xsi:type="dcterms:W3CDTF">2017-11-19T12:59:53Z</dcterms:modified>
</cp:coreProperties>
</file>